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95" windowWidth="11940" windowHeight="6630" activeTab="0"/>
  </bookViews>
  <sheets>
    <sheet name="Вопросы" sheetId="1" r:id="rId1"/>
    <sheet name="Результаты" sheetId="2" r:id="rId2"/>
    <sheet name="Настройки" sheetId="3" r:id="rId3"/>
    <sheet name="Инструкции" sheetId="4" r:id="rId4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<sst xmlns="http://schemas.openxmlformats.org/spreadsheetml/2006/main" count="78" uniqueCount="76">
  <si>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</si>
  <si>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</si>
  <si>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</si>
  <si>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</si>
  <si>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</si>
  <si>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</si>
  <si>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</si>
  <si>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</si>
  <si>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Группа</t>
  </si>
  <si>
    <t>Ответ</t>
  </si>
  <si>
    <t>Ошибочно</t>
  </si>
  <si>
    <t>Порядок работы:</t>
  </si>
  <si>
    <t>На листе "Вопросы" необходимо заполнить поля "ФИО" и "Группа"</t>
  </si>
  <si>
    <t xml:space="preserve">Ввод ответов на вопросы теста осуществляется путем выбора правильного варианта из списка </t>
  </si>
  <si>
    <t>До тех пор, пока не введены все ответы результаты теста просмотреть не возможно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</si>
  <si>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</si>
  <si>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</si>
  <si>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</si>
  <si>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Формирование списка вопросов</t>
  </si>
  <si>
    <t>Количество вопросов: 10.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</si>
  <si>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</si>
  <si>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</si>
  <si>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</si>
  <si>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</si>
  <si>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>Разработчик программы</t>
  </si>
  <si>
    <t>Хоружа Сергей Алексеевич - Александровский профессиональный лицей, Санкт-Петербург</t>
  </si>
  <si>
    <t>Владимира Мономаха</t>
  </si>
  <si>
    <t>Съезд князей в Любече, постановивший "каждый да держит отчину свою", состоялся в</t>
  </si>
  <si>
    <t xml:space="preserve">1068 г. </t>
  </si>
  <si>
    <t>1072 г.</t>
  </si>
  <si>
    <t>1097 г.</t>
  </si>
  <si>
    <t>1132 г.</t>
  </si>
  <si>
    <t>Распад Руси на отдельные самостоятельные княжества относится к…</t>
  </si>
  <si>
    <t>X в.</t>
  </si>
  <si>
    <t>XI в.</t>
  </si>
  <si>
    <t>XII в.</t>
  </si>
  <si>
    <t>XIII в.</t>
  </si>
  <si>
    <t>Позднее других произошло событие</t>
  </si>
  <si>
    <t>начало правления Владимира Мономаха</t>
  </si>
  <si>
    <t>начало правления Владимира Святого</t>
  </si>
  <si>
    <t>съезд князей в Любече</t>
  </si>
  <si>
    <t>восстание древлян</t>
  </si>
  <si>
    <t>Республиканская форма правления в период политической раздробленности Руси сложилась в земле (землях)</t>
  </si>
  <si>
    <t>Новгородской</t>
  </si>
  <si>
    <t>Северо-Восточных</t>
  </si>
  <si>
    <t>Южных</t>
  </si>
  <si>
    <t>Владимиро-Суздальской</t>
  </si>
  <si>
    <t>С именем какого князя связан рост территории Владимиро-Суздальского княжества в XII в.</t>
  </si>
  <si>
    <t>Владимира Святославича</t>
  </si>
  <si>
    <t>Юрия Долгорукого</t>
  </si>
  <si>
    <t>Ярослава Мудрого</t>
  </si>
  <si>
    <t>В Новгородской республике существовала выборная должность</t>
  </si>
  <si>
    <t>приказного дьяка</t>
  </si>
  <si>
    <t>посадника</t>
  </si>
  <si>
    <t>рядовича</t>
  </si>
  <si>
    <t>темника</t>
  </si>
  <si>
    <t>Период политической раздробленности связан с</t>
  </si>
  <si>
    <t>принятием Русью крещения</t>
  </si>
  <si>
    <t>разгромом Хазарского каганата</t>
  </si>
  <si>
    <t>ослаблением Киева из-за половецких набегов</t>
  </si>
  <si>
    <t>формированием пути "из варяг в греки"</t>
  </si>
  <si>
    <t>Владения младших членов княжеского рода в период раздробленности назывались</t>
  </si>
  <si>
    <t>уезды</t>
  </si>
  <si>
    <t>верви</t>
  </si>
  <si>
    <t>уделы</t>
  </si>
  <si>
    <t>поместья</t>
  </si>
  <si>
    <t>Вопросами внешней политики, казной, церковным судом и управлением церковными делами ведал в Новгороде</t>
  </si>
  <si>
    <t>тысяцкий</t>
  </si>
  <si>
    <t>посадник</t>
  </si>
  <si>
    <t>князь</t>
  </si>
  <si>
    <t>архиепископ (владыка)</t>
  </si>
  <si>
    <t>Днем рождения Москвы считается дата</t>
  </si>
  <si>
    <t>1 сентября 1156 г.</t>
  </si>
  <si>
    <t>4 апреля 1147 г.</t>
  </si>
  <si>
    <t>27 августа 1157 г.</t>
  </si>
  <si>
    <t>5 мая 1174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</si>
</sst>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9" fillId="34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 applyProtection="1">
      <alignment horizontal="center" vertical="center"/>
      <protection locked="0"/>
    </xf>
    <xf numFmtId="0" fontId="9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vertical="top" wrapText="1"/>
    </xf>
    <xf numFmtId="0" fontId="10" fillId="34" borderId="10" xfId="0" applyFont="1" applyFill="1" applyBorder="1" applyAlignment="1">
      <alignment horizontal="left" vertical="center" wrapText="1" indent="1"/>
    </xf>
    <xf numFmtId="0" fontId="6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3"/>
      </font>
      <fill>
        <patternFill>
          <bgColor indexed="10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8"/>
          <c:y val="0.0725"/>
          <c:w val="0.816"/>
          <c:h val="0.68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71"/>
          <c:w val="0.9195"/>
          <c:h val="0.12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294322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019675"/>
          <a:ext cx="1924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10</xdr:row>
      <xdr:rowOff>9525</xdr:rowOff>
    </xdr:from>
    <xdr:to>
      <xdr:col>6</xdr:col>
      <xdr:colOff>342900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83832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15</xdr:row>
      <xdr:rowOff>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3276600"/>
          <a:ext cx="3524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14</xdr:row>
      <xdr:rowOff>285750</xdr:rowOff>
    </xdr:from>
    <xdr:to>
      <xdr:col>3</xdr:col>
      <xdr:colOff>542925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32004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3</xdr:col>
      <xdr:colOff>438150</xdr:colOff>
      <xdr:row>15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2105025"/>
          <a:ext cx="1952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tabSelected="1" zoomScalePageLayoutView="0" workbookViewId="0" topLeftCell="A1">
      <selection activeCell="C14" sqref="C14"/>
    </sheetView>
  </sheetViews>
  <sheetFormatPr defaultColWidth="9.00390625" defaultRowHeight="12.75"/>
  <cols>
    <col min="1" max="1" width="3.00390625" style="3" customWidth="1"/>
    <col min="2" max="2" width="60.875" style="0" customWidth="1"/>
    <col min="3" max="3" width="62.0039062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33" t="s">
        <v>0</v>
      </c>
      <c r="B1" s="33"/>
    </row>
    <row r="2" ht="12.75"/>
    <row r="3" spans="2:3" ht="18" customHeight="1">
      <c r="B3" s="18" t="s">
        <v>5</v>
      </c>
      <c r="C3" s="21"/>
    </row>
    <row r="4" spans="2:3" ht="18" customHeight="1">
      <c r="B4" s="18" t="s">
        <v>8</v>
      </c>
      <c r="C4" s="21"/>
    </row>
    <row r="5" spans="2:3" ht="18" customHeight="1">
      <c r="B5" s="18"/>
      <c r="C5" s="19"/>
    </row>
    <row r="6" spans="1:3" ht="14.25">
      <c r="A6" s="23" t="s">
        <v>1</v>
      </c>
      <c r="B6" s="24" t="s">
        <v>4</v>
      </c>
      <c r="C6" s="23" t="s">
        <v>9</v>
      </c>
    </row>
    <row r="7" spans="1:13" ht="29.25" customHeight="1">
      <c r="A7" s="20">
        <v>1</v>
      </c>
      <c r="B7" s="17" t="str">
        <f>H7</f>
        <v>Съезд князей в Любече, постановивший "каждый да держит отчину свою", состоялся в</v>
      </c>
      <c r="C7" s="21"/>
      <c r="G7">
        <f>IF(C7=M7,1,0)</f>
        <v>0</v>
      </c>
      <c r="H7" t="str">
        <f>Настройки!B1</f>
        <v>Съезд князей в Любече, постановивший "каждый да держит отчину свою", состоялся в</v>
      </c>
      <c r="I7" s="1" t="str">
        <f>Настройки!C2</f>
        <v>1068 г. </v>
      </c>
      <c r="J7" s="1" t="str">
        <f>Настройки!C3</f>
        <v>1072 г.</v>
      </c>
      <c r="K7" s="1" t="str">
        <f>Настройки!C4</f>
        <v>1097 г.</v>
      </c>
      <c r="L7" s="1" t="str">
        <f>Настройки!C5</f>
        <v>1132 г.</v>
      </c>
      <c r="M7" t="str">
        <f>Настройки!D3</f>
        <v>1097 г.</v>
      </c>
    </row>
    <row r="8" spans="1:13" ht="32.25" customHeight="1">
      <c r="A8" s="20">
        <v>2</v>
      </c>
      <c r="B8" s="17" t="str">
        <f aca="true" t="shared" si="0" ref="B8:B16">H8</f>
        <v>Распад Руси на отдельные самостоятельные княжества относится к…</v>
      </c>
      <c r="C8" s="21"/>
      <c r="G8">
        <f aca="true" t="shared" si="1" ref="G8:G16">IF(C8=M8,1,0)</f>
        <v>0</v>
      </c>
      <c r="H8" t="str">
        <f>Настройки!B6</f>
        <v>Распад Руси на отдельные самостоятельные княжества относится к…</v>
      </c>
      <c r="I8" s="1" t="str">
        <f>Настройки!C7</f>
        <v>X в.</v>
      </c>
      <c r="J8" s="1" t="str">
        <f>Настройки!C8</f>
        <v>XI в.</v>
      </c>
      <c r="K8" s="1" t="str">
        <f>Настройки!C9</f>
        <v>XII в.</v>
      </c>
      <c r="L8" s="1" t="str">
        <f>Настройки!C10</f>
        <v>XIII в.</v>
      </c>
      <c r="M8" t="str">
        <f>Настройки!D8</f>
        <v>XII в.</v>
      </c>
    </row>
    <row r="9" spans="1:13" ht="26.25" customHeight="1">
      <c r="A9" s="20">
        <v>3</v>
      </c>
      <c r="B9" s="17" t="str">
        <f t="shared" si="0"/>
        <v>Позднее других произошло событие</v>
      </c>
      <c r="C9" s="21"/>
      <c r="G9">
        <f t="shared" si="1"/>
        <v>0</v>
      </c>
      <c r="H9" t="str">
        <f>Настройки!B11</f>
        <v>Позднее других произошло событие</v>
      </c>
      <c r="I9" s="1" t="str">
        <f>Настройки!C12</f>
        <v>начало правления Владимира Мономаха</v>
      </c>
      <c r="J9" s="1" t="str">
        <f>Настройки!C13</f>
        <v>начало правления Владимира Святого</v>
      </c>
      <c r="K9" s="1" t="str">
        <f>Настройки!C14</f>
        <v>съезд князей в Любече</v>
      </c>
      <c r="L9" s="1" t="str">
        <f>Настройки!C15</f>
        <v>восстание древлян</v>
      </c>
      <c r="M9" t="str">
        <f>Настройки!D13</f>
        <v>начало правления Владимира Мономаха</v>
      </c>
    </row>
    <row r="10" spans="1:13" ht="29.25" customHeight="1">
      <c r="A10" s="20">
        <v>4</v>
      </c>
      <c r="B10" s="17" t="str">
        <f t="shared" si="0"/>
        <v>Республиканская форма правления в период политической раздробленности Руси сложилась в земле (землях)</v>
      </c>
      <c r="C10" s="21"/>
      <c r="G10">
        <f t="shared" si="1"/>
        <v>0</v>
      </c>
      <c r="H10" t="str">
        <f>Настройки!B16</f>
        <v>Республиканская форма правления в период политической раздробленности Руси сложилась в земле (землях)</v>
      </c>
      <c r="I10" s="1" t="str">
        <f>Настройки!C17</f>
        <v>Новгородской</v>
      </c>
      <c r="J10" s="1" t="str">
        <f>Настройки!C18</f>
        <v>Северо-Восточных</v>
      </c>
      <c r="K10" s="1" t="str">
        <f>Настройки!C19</f>
        <v>Южных</v>
      </c>
      <c r="L10" s="1" t="str">
        <f>Настройки!C20</f>
        <v>Владимиро-Суздальской</v>
      </c>
      <c r="M10" t="str">
        <f>Настройки!D18</f>
        <v>Новгородской</v>
      </c>
    </row>
    <row r="11" spans="1:13" ht="39" customHeight="1">
      <c r="A11" s="20">
        <v>5</v>
      </c>
      <c r="B11" s="17" t="str">
        <f t="shared" si="0"/>
        <v>С именем какого князя связан рост территории Владимиро-Суздальского княжества в XII в.</v>
      </c>
      <c r="C11" s="21"/>
      <c r="G11">
        <f t="shared" si="1"/>
        <v>0</v>
      </c>
      <c r="H11" t="str">
        <f>Настройки!B21</f>
        <v>С именем какого князя связан рост территории Владимиро-Суздальского княжества в XII в.</v>
      </c>
      <c r="I11" s="1" t="str">
        <f>Настройки!C22</f>
        <v>Владимира Святославича</v>
      </c>
      <c r="J11" s="1" t="str">
        <f>Настройки!C23</f>
        <v>Владимира Мономаха</v>
      </c>
      <c r="K11" s="1" t="str">
        <f>Настройки!C24</f>
        <v>Юрия Долгорукого</v>
      </c>
      <c r="L11" s="1" t="str">
        <f>Настройки!C25</f>
        <v>Ярослава Мудрого</v>
      </c>
      <c r="M11" t="str">
        <f>Настройки!D23</f>
        <v>Юрия Долгорукого</v>
      </c>
    </row>
    <row r="12" spans="1:13" ht="27" customHeight="1">
      <c r="A12" s="20">
        <v>6</v>
      </c>
      <c r="B12" s="17" t="str">
        <f t="shared" si="0"/>
        <v>В Новгородской республике существовала выборная должность</v>
      </c>
      <c r="C12" s="21"/>
      <c r="G12">
        <f t="shared" si="1"/>
        <v>0</v>
      </c>
      <c r="H12" t="str">
        <f>Настройки!B26</f>
        <v>В Новгородской республике существовала выборная должность</v>
      </c>
      <c r="I12" s="1" t="str">
        <f>Настройки!C27</f>
        <v>приказного дьяка</v>
      </c>
      <c r="J12" s="1" t="str">
        <f>Настройки!C28</f>
        <v>посадника</v>
      </c>
      <c r="K12" s="1" t="str">
        <f>Настройки!C29</f>
        <v>рядовича</v>
      </c>
      <c r="L12" s="1" t="str">
        <f>Настройки!C30</f>
        <v>темника</v>
      </c>
      <c r="M12" t="str">
        <f>Настройки!D28</f>
        <v>посадника</v>
      </c>
    </row>
    <row r="13" spans="1:13" ht="29.25" customHeight="1">
      <c r="A13" s="20">
        <v>7</v>
      </c>
      <c r="B13" s="17" t="str">
        <f t="shared" si="0"/>
        <v>Период политической раздробленности связан с</v>
      </c>
      <c r="C13" s="21"/>
      <c r="G13">
        <f t="shared" si="1"/>
        <v>0</v>
      </c>
      <c r="H13" t="str">
        <f>Настройки!B31</f>
        <v>Период политической раздробленности связан с</v>
      </c>
      <c r="I13" s="1" t="str">
        <f>Настройки!C32</f>
        <v>принятием Русью крещения</v>
      </c>
      <c r="J13" s="1" t="str">
        <f>Настройки!C33</f>
        <v>разгромом Хазарского каганата</v>
      </c>
      <c r="K13" s="1" t="str">
        <f>Настройки!C34</f>
        <v>ослаблением Киева из-за половецких набегов</v>
      </c>
      <c r="L13" s="1" t="str">
        <f>Настройки!C35</f>
        <v>формированием пути "из варяг в греки"</v>
      </c>
      <c r="M13" t="str">
        <f>Настройки!D33</f>
        <v>ослаблением Киева из-за половецких набегов</v>
      </c>
    </row>
    <row r="14" spans="1:13" ht="29.25" customHeight="1">
      <c r="A14" s="20">
        <v>8</v>
      </c>
      <c r="B14" s="17" t="str">
        <f t="shared" si="0"/>
        <v>Владения младших членов княжеского рода в период раздробленности назывались</v>
      </c>
      <c r="C14" s="21"/>
      <c r="G14">
        <f t="shared" si="1"/>
        <v>0</v>
      </c>
      <c r="H14" t="str">
        <f>Настройки!B36</f>
        <v>Владения младших членов княжеского рода в период раздробленности назывались</v>
      </c>
      <c r="I14" s="1" t="str">
        <f>Настройки!C37</f>
        <v>уезды</v>
      </c>
      <c r="J14" s="1" t="str">
        <f>Настройки!C38</f>
        <v>верви</v>
      </c>
      <c r="K14" s="1" t="str">
        <f>Настройки!C39</f>
        <v>уделы</v>
      </c>
      <c r="L14" s="1" t="str">
        <f>Настройки!C40</f>
        <v>поместья</v>
      </c>
      <c r="M14" t="str">
        <f>Настройки!D38</f>
        <v>уделы</v>
      </c>
    </row>
    <row r="15" spans="1:13" ht="36.75" customHeight="1">
      <c r="A15" s="20">
        <v>9</v>
      </c>
      <c r="B15" s="17" t="str">
        <f t="shared" si="0"/>
        <v>Вопросами внешней политики, казной, церковным судом и управлением церковными делами ведал в Новгороде</v>
      </c>
      <c r="C15" s="21"/>
      <c r="G15">
        <f t="shared" si="1"/>
        <v>0</v>
      </c>
      <c r="H15" t="str">
        <f>Настройки!B41</f>
        <v>Вопросами внешней политики, казной, церковным судом и управлением церковными делами ведал в Новгороде</v>
      </c>
      <c r="I15" s="1" t="str">
        <f>Настройки!C42</f>
        <v>тысяцкий</v>
      </c>
      <c r="J15" s="1" t="str">
        <f>Настройки!C43</f>
        <v>посадник</v>
      </c>
      <c r="K15" s="1" t="str">
        <f>Настройки!C44</f>
        <v>князь</v>
      </c>
      <c r="L15" s="1" t="str">
        <f>Настройки!C45</f>
        <v>архиепископ (владыка)</v>
      </c>
      <c r="M15" t="str">
        <f>Настройки!D43</f>
        <v>архиепископ (владыка)</v>
      </c>
    </row>
    <row r="16" spans="1:13" ht="29.25" customHeight="1">
      <c r="A16" s="20">
        <v>10</v>
      </c>
      <c r="B16" s="17" t="str">
        <f t="shared" si="0"/>
        <v>Днем рождения Москвы считается дата</v>
      </c>
      <c r="C16" s="21"/>
      <c r="G16">
        <f t="shared" si="1"/>
        <v>0</v>
      </c>
      <c r="H16" t="str">
        <f>Настройки!B46</f>
        <v>Днем рождения Москвы считается дата</v>
      </c>
      <c r="I16" s="1" t="str">
        <f>Настройки!C47</f>
        <v>1 сентября 1156 г.</v>
      </c>
      <c r="J16" s="1" t="str">
        <f>Настройки!C48</f>
        <v>4 апреля 1147 г.</v>
      </c>
      <c r="K16" s="1" t="str">
        <f>Настройки!C49</f>
        <v>27 августа 1157 г.</v>
      </c>
      <c r="L16" s="1" t="str">
        <f>Настройки!C50</f>
        <v>5 мая 1174 г.</v>
      </c>
      <c r="M16" t="str">
        <f>Настройки!D48</f>
        <v>4 апреля 1147 г.</v>
      </c>
    </row>
    <row r="17" spans="7:8" ht="12.75">
      <c r="G17">
        <f>SUM(G7:G16)</f>
        <v>0</v>
      </c>
      <c r="H17">
        <f>10-G17</f>
        <v>10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zoomScalePageLayoutView="0" workbookViewId="0" topLeftCell="A1">
      <selection activeCell="B7" sqref="B7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1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5" t="s">
        <v>6</v>
      </c>
      <c r="B1" s="35"/>
      <c r="C1" s="8"/>
      <c r="D1" s="8"/>
    </row>
    <row r="2" spans="1:4" ht="23.25" customHeight="1">
      <c r="A2" s="36" t="str">
        <f>Вопросы!C3&amp;" группа № "&amp;Вопросы!C4</f>
        <v> группа № </v>
      </c>
      <c r="B2" s="36"/>
      <c r="C2" s="2">
        <f>COUNTIF(Вопросы!C7:C16,"")</f>
        <v>10</v>
      </c>
      <c r="D2" s="9"/>
    </row>
    <row r="3" spans="1:4" ht="23.25" customHeight="1">
      <c r="A3" s="34" t="str">
        <f>"Правильные ответы: "&amp;D3</f>
        <v>Правильные ответы: 0</v>
      </c>
      <c r="B3" s="34"/>
      <c r="C3" s="6" t="s">
        <v>7</v>
      </c>
      <c r="D3" s="7">
        <f>IF(C2&lt;&gt;0,0,Вопросы!G17)</f>
        <v>0</v>
      </c>
    </row>
    <row r="4" spans="1:4" ht="23.25" customHeight="1">
      <c r="A4" s="34" t="str">
        <f>"Допущенные ошибки: "&amp;D4</f>
        <v>Допущенные ошибки: 0</v>
      </c>
      <c r="B4" s="34"/>
      <c r="C4" s="6" t="s">
        <v>10</v>
      </c>
      <c r="D4" s="7">
        <f>IF(C2&lt;&gt;0,0,Вопросы!H17)</f>
        <v>0</v>
      </c>
    </row>
    <row r="5" spans="1:4" ht="28.5">
      <c r="A5" s="22" t="s">
        <v>1</v>
      </c>
      <c r="B5" s="22" t="s">
        <v>4</v>
      </c>
      <c r="C5" s="22" t="s">
        <v>3</v>
      </c>
      <c r="D5" s="22" t="s">
        <v>2</v>
      </c>
    </row>
    <row r="6" spans="1:5" ht="26.25" customHeight="1">
      <c r="A6" s="20">
        <v>1</v>
      </c>
      <c r="B6" s="30" t="str">
        <f>Вопросы!B7</f>
        <v>Съезд князей в Любече, постановивший "каждый да держит отчину свою", состоялся в</v>
      </c>
      <c r="C6" s="20" t="str">
        <f>IF(C2&lt;&gt;0," ",Вопросы!C7)</f>
        <v> </v>
      </c>
      <c r="D6" s="20">
        <f>IF(C2&lt;&gt;0,"",IF(Вопросы!G7&lt;&gt;1,Настройки!D3,""))</f>
      </c>
      <c r="E6" t="str">
        <f>Вопросы!M7</f>
        <v>1097 г.</v>
      </c>
    </row>
    <row r="7" spans="1:5" ht="26.25" customHeight="1">
      <c r="A7" s="20">
        <v>2</v>
      </c>
      <c r="B7" s="30" t="str">
        <f>Вопросы!B8</f>
        <v>Распад Руси на отдельные самостоятельные княжества относится к…</v>
      </c>
      <c r="C7" s="20" t="str">
        <f>IF(C2&lt;&gt;0," ",Вопросы!C8)</f>
        <v> </v>
      </c>
      <c r="D7" s="20">
        <f>IF(C2&lt;&gt;0,"",IF(Вопросы!G8&lt;&gt;1,Настройки!D8,""))</f>
      </c>
      <c r="E7" t="str">
        <f>Вопросы!M8</f>
        <v>XII в.</v>
      </c>
    </row>
    <row r="8" spans="1:5" ht="26.25" customHeight="1">
      <c r="A8" s="20">
        <v>3</v>
      </c>
      <c r="B8" s="30" t="str">
        <f>Вопросы!B9</f>
        <v>Позднее других произошло событие</v>
      </c>
      <c r="C8" s="20" t="str">
        <f>IF(C2&lt;&gt;0," ",Вопросы!C9)</f>
        <v> </v>
      </c>
      <c r="D8" s="20">
        <f>IF(C2&lt;&gt;0,"",IF(Вопросы!G9&lt;&gt;1,Настройки!D13,""))</f>
      </c>
      <c r="E8" t="str">
        <f>Вопросы!M9</f>
        <v>начало правления Владимира Мономаха</v>
      </c>
    </row>
    <row r="9" spans="1:5" ht="26.25" customHeight="1">
      <c r="A9" s="20">
        <v>4</v>
      </c>
      <c r="B9" s="30" t="str">
        <f>Вопросы!B10</f>
        <v>Республиканская форма правления в период политической раздробленности Руси сложилась в земле (землях)</v>
      </c>
      <c r="C9" s="20" t="str">
        <f>IF(C2&lt;&gt;0," ",Вопросы!C10)</f>
        <v> </v>
      </c>
      <c r="D9" s="20">
        <f>IF(C2&lt;&gt;0,"",IF(Вопросы!G10&lt;&gt;1,Настройки!D18,""))</f>
      </c>
      <c r="E9" t="str">
        <f>Вопросы!M10</f>
        <v>Новгородской</v>
      </c>
    </row>
    <row r="10" spans="1:5" ht="26.25" customHeight="1">
      <c r="A10" s="20">
        <v>5</v>
      </c>
      <c r="B10" s="30" t="str">
        <f>Вопросы!B11</f>
        <v>С именем какого князя связан рост территории Владимиро-Суздальского княжества в XII в.</v>
      </c>
      <c r="C10" s="20" t="str">
        <f>IF(C2&lt;&gt;0," ",Вопросы!C11)</f>
        <v> </v>
      </c>
      <c r="D10" s="20">
        <f>IF(C2&lt;&gt;0,"",IF(Вопросы!G11&lt;&gt;1,Настройки!D23,""))</f>
      </c>
      <c r="E10" t="str">
        <f>Вопросы!M11</f>
        <v>Юрия Долгорукого</v>
      </c>
    </row>
    <row r="11" spans="1:5" ht="26.25" customHeight="1">
      <c r="A11" s="20">
        <v>6</v>
      </c>
      <c r="B11" s="30" t="str">
        <f>Вопросы!B12</f>
        <v>В Новгородской республике существовала выборная должность</v>
      </c>
      <c r="C11" s="20" t="str">
        <f>IF(C2&lt;&gt;0," ",Вопросы!C12)</f>
        <v> </v>
      </c>
      <c r="D11" s="20">
        <f>IF(C2&lt;&gt;0,"",IF(Вопросы!G12&lt;&gt;1,Настройки!D28,""))</f>
      </c>
      <c r="E11" t="str">
        <f>Вопросы!M12</f>
        <v>посадника</v>
      </c>
    </row>
    <row r="12" spans="1:5" ht="26.25" customHeight="1">
      <c r="A12" s="20">
        <v>7</v>
      </c>
      <c r="B12" s="30" t="str">
        <f>Вопросы!B13</f>
        <v>Период политической раздробленности связан с</v>
      </c>
      <c r="C12" s="20" t="str">
        <f>IF(C2&lt;&gt;0," ",Вопросы!C13)</f>
        <v> </v>
      </c>
      <c r="D12" s="20">
        <f>IF(C2&lt;&gt;0,"",IF(Вопросы!G13&lt;&gt;1,Настройки!D33,""))</f>
      </c>
      <c r="E12" t="str">
        <f>Вопросы!M13</f>
        <v>ослаблением Киева из-за половецких набегов</v>
      </c>
    </row>
    <row r="13" spans="1:5" ht="26.25" customHeight="1">
      <c r="A13" s="20">
        <v>8</v>
      </c>
      <c r="B13" s="30" t="str">
        <f>Вопросы!B14</f>
        <v>Владения младших членов княжеского рода в период раздробленности назывались</v>
      </c>
      <c r="C13" s="20" t="str">
        <f>IF(C2&lt;&gt;0," ",Вопросы!C14)</f>
        <v> </v>
      </c>
      <c r="D13" s="20">
        <f>IF(C2&lt;&gt;0,"",IF(Вопросы!G14&lt;&gt;1,Настройки!D38,""))</f>
      </c>
      <c r="E13" t="str">
        <f>Вопросы!M14</f>
        <v>уделы</v>
      </c>
    </row>
    <row r="14" spans="1:5" ht="26.25" customHeight="1">
      <c r="A14" s="20">
        <v>9</v>
      </c>
      <c r="B14" s="30" t="str">
        <f>Вопросы!B15</f>
        <v>Вопросами внешней политики, казной, церковным судом и управлением церковными делами ведал в Новгороде</v>
      </c>
      <c r="C14" s="20" t="str">
        <f>IF(C2&lt;&gt;0," ",Вопросы!C15)</f>
        <v> </v>
      </c>
      <c r="D14" s="20">
        <f>IF(C2&lt;&gt;0,"",IF(Вопросы!G15&lt;&gt;1,Настройки!D43,""))</f>
      </c>
      <c r="E14" t="str">
        <f>Вопросы!M15</f>
        <v>архиепископ (владыка)</v>
      </c>
    </row>
    <row r="15" spans="1:5" ht="26.25" customHeight="1">
      <c r="A15" s="20">
        <v>10</v>
      </c>
      <c r="B15" s="30" t="str">
        <f>Вопросы!B16</f>
        <v>Днем рождения Москвы считается дата</v>
      </c>
      <c r="C15" s="20" t="str">
        <f>IF(C2&lt;&gt;0," ",Вопросы!C16)</f>
        <v> </v>
      </c>
      <c r="D15" s="20">
        <f>IF(C2&lt;&gt;0,"",IF(Вопросы!G16&lt;&gt;1,Настройки!D48,""))</f>
      </c>
      <c r="E15" t="str">
        <f>Вопросы!M16</f>
        <v>4 апреля 1147 г.</v>
      </c>
    </row>
    <row r="16" ht="24" customHeight="1">
      <c r="B16" s="25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">
      <c r="D17" s="10">
        <f>IF(C2&lt;&gt;0,"",IF(D3&gt;=9,5,IF(D3&gt;=7,4,IF(D3&gt;=5,3,2))))</f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2" operator="equal" stopIfTrue="1">
      <formula>" "</formula>
    </cfRule>
    <cfRule type="cellIs" priority="2" dxfId="3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zoomScalePageLayoutView="0" workbookViewId="0" topLeftCell="A15">
      <selection activeCell="B47" sqref="B47"/>
    </sheetView>
  </sheetViews>
  <sheetFormatPr defaultColWidth="9.00390625" defaultRowHeight="12.75"/>
  <cols>
    <col min="1" max="1" width="9.125" style="3" customWidth="1"/>
    <col min="2" max="2" width="10.875" style="15" customWidth="1"/>
    <col min="3" max="3" width="70.00390625" style="11" customWidth="1"/>
    <col min="4" max="4" width="11.875" style="4" customWidth="1"/>
  </cols>
  <sheetData>
    <row r="1" spans="1:8" ht="15">
      <c r="A1" s="16">
        <v>1</v>
      </c>
      <c r="B1" s="31" t="s">
        <v>27</v>
      </c>
      <c r="C1" s="32"/>
      <c r="D1" s="32"/>
      <c r="E1" s="32"/>
      <c r="F1" s="32"/>
      <c r="G1" s="32"/>
      <c r="H1" s="32"/>
    </row>
    <row r="2" spans="3:4" ht="12.75">
      <c r="C2" s="12" t="s">
        <v>28</v>
      </c>
      <c r="D2" s="5">
        <f>MATCH(1,B2:B5,0)</f>
        <v>3</v>
      </c>
    </row>
    <row r="3" spans="3:4" ht="12.75">
      <c r="C3" s="12" t="s">
        <v>29</v>
      </c>
      <c r="D3" s="4" t="str">
        <f>INDEX(C2:C5,D2)</f>
        <v>1097 г.</v>
      </c>
    </row>
    <row r="4" spans="2:3" ht="12.75">
      <c r="B4" s="15">
        <v>1</v>
      </c>
      <c r="C4" s="12" t="s">
        <v>30</v>
      </c>
    </row>
    <row r="5" ht="12.75">
      <c r="C5" s="13" t="s">
        <v>31</v>
      </c>
    </row>
    <row r="6" spans="1:2" ht="15">
      <c r="A6" s="16">
        <v>2</v>
      </c>
      <c r="B6" s="14" t="s">
        <v>32</v>
      </c>
    </row>
    <row r="7" spans="3:4" ht="12.75">
      <c r="C7" s="13" t="s">
        <v>33</v>
      </c>
      <c r="D7" s="5">
        <f>MATCH(1,B7:B10,0)</f>
        <v>3</v>
      </c>
    </row>
    <row r="8" spans="3:4" ht="12.75">
      <c r="C8" s="13" t="s">
        <v>34</v>
      </c>
      <c r="D8" s="4" t="str">
        <f>INDEX(C7:C10,D7)</f>
        <v>XII в.</v>
      </c>
    </row>
    <row r="9" spans="2:3" ht="12.75">
      <c r="B9" s="15">
        <v>1</v>
      </c>
      <c r="C9" s="13" t="s">
        <v>35</v>
      </c>
    </row>
    <row r="10" ht="12.75">
      <c r="C10" s="13" t="s">
        <v>36</v>
      </c>
    </row>
    <row r="11" spans="1:2" ht="15">
      <c r="A11" s="16">
        <v>3</v>
      </c>
      <c r="B11" s="14" t="s">
        <v>37</v>
      </c>
    </row>
    <row r="12" spans="2:4" ht="12.75">
      <c r="B12" s="15">
        <v>1</v>
      </c>
      <c r="C12" s="13" t="s">
        <v>38</v>
      </c>
      <c r="D12" s="5">
        <f>MATCH(1,B12:B15,0)</f>
        <v>1</v>
      </c>
    </row>
    <row r="13" spans="3:4" ht="12.75">
      <c r="C13" s="13" t="s">
        <v>39</v>
      </c>
      <c r="D13" s="4" t="str">
        <f>INDEX(C12:C15,D12)</f>
        <v>начало правления Владимира Мономаха</v>
      </c>
    </row>
    <row r="14" ht="12.75">
      <c r="C14" s="13" t="s">
        <v>40</v>
      </c>
    </row>
    <row r="15" ht="12.75">
      <c r="C15" s="13" t="s">
        <v>41</v>
      </c>
    </row>
    <row r="16" spans="1:2" ht="15">
      <c r="A16" s="16">
        <v>4</v>
      </c>
      <c r="B16" s="14" t="s">
        <v>42</v>
      </c>
    </row>
    <row r="17" spans="2:4" ht="12.75">
      <c r="B17" s="15">
        <v>1</v>
      </c>
      <c r="C17" s="13" t="s">
        <v>43</v>
      </c>
      <c r="D17" s="5">
        <f>MATCH(1,B17:B20,0)</f>
        <v>1</v>
      </c>
    </row>
    <row r="18" spans="3:4" ht="12.75">
      <c r="C18" s="13" t="s">
        <v>44</v>
      </c>
      <c r="D18" s="4" t="str">
        <f>INDEX(C17:C20,D17)</f>
        <v>Новгородской</v>
      </c>
    </row>
    <row r="19" ht="12.75">
      <c r="C19" s="13" t="s">
        <v>45</v>
      </c>
    </row>
    <row r="20" ht="12.75">
      <c r="C20" s="13" t="s">
        <v>46</v>
      </c>
    </row>
    <row r="21" spans="1:2" ht="15">
      <c r="A21" s="16">
        <v>5</v>
      </c>
      <c r="B21" s="14" t="s">
        <v>47</v>
      </c>
    </row>
    <row r="22" spans="3:4" ht="12.75">
      <c r="C22" s="13" t="s">
        <v>48</v>
      </c>
      <c r="D22" s="5">
        <f>MATCH(1,B22:B25,0)</f>
        <v>3</v>
      </c>
    </row>
    <row r="23" spans="3:4" ht="12.75">
      <c r="C23" s="13" t="s">
        <v>26</v>
      </c>
      <c r="D23" s="4" t="str">
        <f>INDEX(C22:C25,D22)</f>
        <v>Юрия Долгорукого</v>
      </c>
    </row>
    <row r="24" spans="2:3" ht="12.75">
      <c r="B24" s="15">
        <v>1</v>
      </c>
      <c r="C24" s="13" t="s">
        <v>49</v>
      </c>
    </row>
    <row r="25" ht="12.75">
      <c r="C25" s="13" t="s">
        <v>50</v>
      </c>
    </row>
    <row r="26" spans="1:2" ht="15">
      <c r="A26" s="16">
        <v>6</v>
      </c>
      <c r="B26" s="14" t="s">
        <v>51</v>
      </c>
    </row>
    <row r="27" spans="3:4" ht="12.75">
      <c r="C27" s="13" t="s">
        <v>52</v>
      </c>
      <c r="D27" s="5">
        <f>MATCH(1,B27:B30,0)</f>
        <v>2</v>
      </c>
    </row>
    <row r="28" spans="2:4" ht="12.75">
      <c r="B28" s="15">
        <v>1</v>
      </c>
      <c r="C28" s="13" t="s">
        <v>53</v>
      </c>
      <c r="D28" s="4" t="str">
        <f>INDEX(C27:C30,D27)</f>
        <v>посадника</v>
      </c>
    </row>
    <row r="29" ht="12.75">
      <c r="C29" s="13" t="s">
        <v>54</v>
      </c>
    </row>
    <row r="30" ht="12.75">
      <c r="C30" s="13" t="s">
        <v>55</v>
      </c>
    </row>
    <row r="31" spans="1:2" ht="15">
      <c r="A31" s="16">
        <v>7</v>
      </c>
      <c r="B31" s="14" t="s">
        <v>56</v>
      </c>
    </row>
    <row r="32" spans="3:4" ht="12.75">
      <c r="C32" s="13" t="s">
        <v>57</v>
      </c>
      <c r="D32" s="5">
        <f>MATCH(1,B32:B35,0)</f>
        <v>3</v>
      </c>
    </row>
    <row r="33" spans="3:4" ht="12.75">
      <c r="C33" s="13" t="s">
        <v>58</v>
      </c>
      <c r="D33" s="4" t="str">
        <f>INDEX(C32:C35,D32)</f>
        <v>ослаблением Киева из-за половецких набегов</v>
      </c>
    </row>
    <row r="34" spans="2:3" ht="12.75">
      <c r="B34" s="15">
        <v>1</v>
      </c>
      <c r="C34" s="13" t="s">
        <v>59</v>
      </c>
    </row>
    <row r="35" ht="12.75">
      <c r="C35" s="13" t="s">
        <v>60</v>
      </c>
    </row>
    <row r="36" spans="1:2" ht="15">
      <c r="A36" s="16">
        <v>8</v>
      </c>
      <c r="B36" s="14" t="s">
        <v>61</v>
      </c>
    </row>
    <row r="37" spans="3:4" ht="12.75">
      <c r="C37" s="13" t="s">
        <v>62</v>
      </c>
      <c r="D37" s="5">
        <f>MATCH(1,B37:B40,0)</f>
        <v>3</v>
      </c>
    </row>
    <row r="38" spans="3:4" ht="12.75">
      <c r="C38" s="13" t="s">
        <v>63</v>
      </c>
      <c r="D38" s="4" t="str">
        <f>INDEX(C37:C40,D37)</f>
        <v>уделы</v>
      </c>
    </row>
    <row r="39" spans="2:3" ht="12.75">
      <c r="B39" s="15">
        <v>1</v>
      </c>
      <c r="C39" s="13" t="s">
        <v>64</v>
      </c>
    </row>
    <row r="40" ht="12.75">
      <c r="C40" s="13" t="s">
        <v>65</v>
      </c>
    </row>
    <row r="41" spans="1:2" ht="15">
      <c r="A41" s="16">
        <v>9</v>
      </c>
      <c r="B41" s="14" t="s">
        <v>66</v>
      </c>
    </row>
    <row r="42" spans="3:4" ht="12.75">
      <c r="C42" s="13" t="s">
        <v>67</v>
      </c>
      <c r="D42" s="5">
        <f>MATCH(1,B42:B45,0)</f>
        <v>4</v>
      </c>
    </row>
    <row r="43" spans="3:4" ht="12.75">
      <c r="C43" s="13" t="s">
        <v>68</v>
      </c>
      <c r="D43" s="4" t="str">
        <f>INDEX(C42:C45,D42)</f>
        <v>архиепископ (владыка)</v>
      </c>
    </row>
    <row r="44" ht="12.75">
      <c r="C44" s="13" t="s">
        <v>69</v>
      </c>
    </row>
    <row r="45" spans="2:3" ht="12.75">
      <c r="B45" s="15">
        <v>1</v>
      </c>
      <c r="C45" s="13" t="s">
        <v>70</v>
      </c>
    </row>
    <row r="46" spans="1:2" ht="15">
      <c r="A46" s="16">
        <v>10</v>
      </c>
      <c r="B46" s="14" t="s">
        <v>71</v>
      </c>
    </row>
    <row r="47" spans="3:4" ht="12.75">
      <c r="C47" s="13" t="s">
        <v>72</v>
      </c>
      <c r="D47" s="5">
        <f>MATCH(1,B47:B50,0)</f>
        <v>2</v>
      </c>
    </row>
    <row r="48" spans="2:4" ht="12.75">
      <c r="B48" s="15">
        <v>1</v>
      </c>
      <c r="C48" s="13" t="s">
        <v>73</v>
      </c>
      <c r="D48" s="4" t="str">
        <f>INDEX(C47:C50,D47)</f>
        <v>4 апреля 1147 г.</v>
      </c>
    </row>
    <row r="49" ht="12.75">
      <c r="C49" s="13" t="s">
        <v>74</v>
      </c>
    </row>
    <row r="50" ht="12.75">
      <c r="C50" s="13" t="s">
        <v>75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zoomScalePageLayoutView="0" workbookViewId="0" topLeftCell="A1">
      <selection activeCell="J15" sqref="J15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39" t="s">
        <v>11</v>
      </c>
      <c r="B1" s="39"/>
      <c r="C1" s="39"/>
      <c r="D1" s="39"/>
      <c r="E1" s="39"/>
      <c r="F1" s="39"/>
      <c r="G1" s="39"/>
    </row>
    <row r="2" spans="1:2" ht="14.25">
      <c r="A2" s="27"/>
      <c r="B2" s="27"/>
    </row>
    <row r="3" spans="1:7" ht="14.25">
      <c r="A3" s="29">
        <v>1</v>
      </c>
      <c r="B3" s="40" t="s">
        <v>12</v>
      </c>
      <c r="C3" s="40"/>
      <c r="D3" s="40"/>
      <c r="E3" s="40"/>
      <c r="F3" s="40"/>
      <c r="G3" s="40"/>
    </row>
    <row r="4" spans="1:7" ht="14.25">
      <c r="A4" s="29">
        <v>2</v>
      </c>
      <c r="B4" s="40" t="s">
        <v>13</v>
      </c>
      <c r="C4" s="40"/>
      <c r="D4" s="40"/>
      <c r="E4" s="40"/>
      <c r="F4" s="40"/>
      <c r="G4" s="40"/>
    </row>
    <row r="5" spans="1:7" ht="14.25">
      <c r="A5" s="29">
        <v>3</v>
      </c>
      <c r="B5" s="40" t="s">
        <v>14</v>
      </c>
      <c r="C5" s="40"/>
      <c r="D5" s="40"/>
      <c r="E5" s="40"/>
      <c r="F5" s="40"/>
      <c r="G5" s="40"/>
    </row>
    <row r="6" spans="1:7" ht="14.25">
      <c r="A6" s="29">
        <v>4</v>
      </c>
      <c r="B6" s="40" t="s">
        <v>15</v>
      </c>
      <c r="C6" s="40"/>
      <c r="D6" s="40"/>
      <c r="E6" s="40"/>
      <c r="F6" s="40"/>
      <c r="G6" s="40"/>
    </row>
    <row r="7" spans="1:7" ht="14.25">
      <c r="A7" s="29">
        <v>5</v>
      </c>
      <c r="B7" s="40" t="s">
        <v>16</v>
      </c>
      <c r="C7" s="40"/>
      <c r="D7" s="40"/>
      <c r="E7" s="40"/>
      <c r="F7" s="40"/>
      <c r="G7" s="40"/>
    </row>
    <row r="8" spans="1:7" ht="14.25">
      <c r="A8" s="29">
        <v>6</v>
      </c>
      <c r="B8" s="40" t="s">
        <v>17</v>
      </c>
      <c r="C8" s="40"/>
      <c r="D8" s="40"/>
      <c r="E8" s="40"/>
      <c r="F8" s="40"/>
      <c r="G8" s="40"/>
    </row>
    <row r="9" spans="1:7" ht="12.75">
      <c r="A9" s="26"/>
      <c r="B9" s="26"/>
      <c r="C9" s="26"/>
      <c r="D9" s="26"/>
      <c r="E9" s="26"/>
      <c r="F9" s="26"/>
      <c r="G9" s="26"/>
    </row>
    <row r="10" spans="1:7" ht="15.75">
      <c r="A10" s="38" t="s">
        <v>18</v>
      </c>
      <c r="B10" s="38"/>
      <c r="C10" s="38"/>
      <c r="D10" s="38"/>
      <c r="E10" s="38"/>
      <c r="F10" s="38"/>
      <c r="G10" s="38"/>
    </row>
    <row r="11" spans="1:7" ht="14.25">
      <c r="A11" s="26"/>
      <c r="B11" s="28" t="s">
        <v>19</v>
      </c>
      <c r="C11" s="26"/>
      <c r="D11" s="26"/>
      <c r="E11" s="26"/>
      <c r="F11" s="26"/>
      <c r="G11" s="26"/>
    </row>
    <row r="12" spans="1:7" ht="14.25">
      <c r="A12" s="26"/>
      <c r="B12" s="28" t="s">
        <v>20</v>
      </c>
      <c r="C12" s="26"/>
      <c r="D12" s="26"/>
      <c r="E12" s="26"/>
      <c r="F12" s="26"/>
      <c r="G12" s="26"/>
    </row>
    <row r="13" spans="1:7" ht="28.5">
      <c r="A13" s="26"/>
      <c r="B13" s="28" t="s">
        <v>21</v>
      </c>
      <c r="C13" s="26"/>
      <c r="D13" s="26"/>
      <c r="E13" s="26"/>
      <c r="F13" s="26"/>
      <c r="G13" s="26"/>
    </row>
    <row r="14" spans="1:7" ht="28.5">
      <c r="A14" s="26"/>
      <c r="B14" s="28" t="s">
        <v>22</v>
      </c>
      <c r="C14" s="26"/>
      <c r="D14" s="26"/>
      <c r="E14" s="26"/>
      <c r="F14" s="26"/>
      <c r="G14" s="26"/>
    </row>
    <row r="15" spans="1:7" ht="28.5">
      <c r="A15" s="26"/>
      <c r="B15" s="28" t="s">
        <v>23</v>
      </c>
      <c r="C15" s="26"/>
      <c r="D15" s="26"/>
      <c r="E15" s="26"/>
      <c r="F15" s="26"/>
      <c r="G15" s="26"/>
    </row>
    <row r="29" spans="2:9" ht="12.75">
      <c r="B29" t="s">
        <v>24</v>
      </c>
      <c r="C29" s="37" t="s">
        <v>25</v>
      </c>
      <c r="D29" s="37"/>
      <c r="E29" s="37"/>
      <c r="F29" s="37"/>
      <c r="G29" s="37"/>
      <c r="H29" s="37"/>
      <c r="I29" s="37"/>
    </row>
    <row r="30" spans="3:9" ht="12.75">
      <c r="C30" s="37"/>
      <c r="D30" s="37"/>
      <c r="E30" s="37"/>
      <c r="F30" s="37"/>
      <c r="G30" s="37"/>
      <c r="H30" s="37"/>
      <c r="I30" s="37"/>
    </row>
    <row r="31" spans="3:9" ht="12.75">
      <c r="C31" s="37"/>
      <c r="D31" s="37"/>
      <c r="E31" s="37"/>
      <c r="F31" s="37"/>
      <c r="G31" s="37"/>
      <c r="H31" s="37"/>
      <c r="I31" s="37"/>
    </row>
  </sheetData>
  <sheetProtection/>
  <mergeCells count="9"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User</cp:lastModifiedBy>
  <cp:lastPrinted>2003-03-02T22:35:20Z</cp:lastPrinted>
  <dcterms:created xsi:type="dcterms:W3CDTF">2003-02-28T19:49:25Z</dcterms:created>
  <dcterms:modified xsi:type="dcterms:W3CDTF">2019-03-17T05:51:12Z</dcterms:modified>
  <cp:category/>
  <cp:version/>
  <cp:contentType/>
  <cp:contentStatus/>
</cp:coreProperties>
</file>